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daviddenning/Documents/LIFE &amp; GAFFI/GAFFI/Burden of disease repository/"/>
    </mc:Choice>
  </mc:AlternateContent>
  <xr:revisionPtr revIDLastSave="0" documentId="13_ncr:1_{D4300A3B-1EEB-094D-8C06-546E986D6C0C}" xr6:coauthVersionLast="47" xr6:coauthVersionMax="47" xr10:uidLastSave="{00000000-0000-0000-0000-000000000000}"/>
  <bookViews>
    <workbookView xWindow="13680" yWindow="500" windowWidth="13200" windowHeight="155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O10" i="1" l="1"/>
  <c r="O11" i="1" s="1"/>
  <c r="M18" i="1"/>
  <c r="B110" i="1"/>
  <c r="M10" i="1" s="1"/>
  <c r="M13" i="1" l="1"/>
  <c r="P10" i="1"/>
  <c r="P11" i="1"/>
  <c r="P14" i="1" s="1"/>
  <c r="M15" i="1"/>
  <c r="M12" i="1"/>
  <c r="P13" i="1"/>
  <c r="O13" i="1" s="1"/>
  <c r="O14" i="1" l="1"/>
  <c r="O16" i="1"/>
  <c r="P16" i="1" s="1"/>
  <c r="O18" i="1" l="1"/>
  <c r="O17" i="1"/>
  <c r="P17" i="1" s="1"/>
  <c r="O12" i="1"/>
  <c r="O15" i="1"/>
  <c r="H25" i="1" l="1"/>
  <c r="H44" i="1"/>
  <c r="K31" i="1"/>
  <c r="K90" i="1"/>
  <c r="K87" i="1"/>
  <c r="K69" i="1"/>
  <c r="K56" i="1"/>
  <c r="K48" i="1"/>
  <c r="K49" i="1"/>
  <c r="K50" i="1"/>
  <c r="K45" i="1"/>
  <c r="K44" i="1"/>
  <c r="K38" i="1"/>
  <c r="K37" i="1"/>
  <c r="K18" i="1"/>
  <c r="K30" i="1"/>
  <c r="I110" i="1"/>
  <c r="G110" i="1"/>
  <c r="E110" i="1"/>
  <c r="C110" i="1"/>
  <c r="C114" i="1" s="1"/>
</calcChain>
</file>

<file path=xl/sharedStrings.xml><?xml version="1.0" encoding="utf-8"?>
<sst xmlns="http://schemas.openxmlformats.org/spreadsheetml/2006/main" count="133" uniqueCount="122">
  <si>
    <t>Candidaemia and Pneumocystis (PCP) incidence rates by country</t>
  </si>
  <si>
    <t xml:space="preserve">Candidaemia </t>
  </si>
  <si>
    <t>N</t>
  </si>
  <si>
    <t>/100,000</t>
  </si>
  <si>
    <t xml:space="preserve">Algeria </t>
  </si>
  <si>
    <t>PCP in HIV</t>
  </si>
  <si>
    <t>Argentina</t>
  </si>
  <si>
    <t>PCP in non-HIV</t>
  </si>
  <si>
    <t>Total PCP</t>
  </si>
  <si>
    <t>Austria</t>
  </si>
  <si>
    <t>Azerbaijan</t>
  </si>
  <si>
    <t>Bangladesh</t>
  </si>
  <si>
    <t>Belgium</t>
  </si>
  <si>
    <t>Brazil</t>
  </si>
  <si>
    <t>Burkino Faso</t>
  </si>
  <si>
    <t>Cameroon</t>
  </si>
  <si>
    <t xml:space="preserve">Canada </t>
  </si>
  <si>
    <t>Chile</t>
  </si>
  <si>
    <t>China</t>
  </si>
  <si>
    <t>Total</t>
  </si>
  <si>
    <t>Congo DRC</t>
  </si>
  <si>
    <t xml:space="preserve">Colombia </t>
  </si>
  <si>
    <t>Cote d'Ivoire</t>
  </si>
  <si>
    <t>Czechia</t>
  </si>
  <si>
    <t>Denmark</t>
  </si>
  <si>
    <t xml:space="preserve">Dominican Republic </t>
  </si>
  <si>
    <t xml:space="preserve">Ecuador </t>
  </si>
  <si>
    <t>Egypt</t>
  </si>
  <si>
    <t xml:space="preserve">Eritrea </t>
  </si>
  <si>
    <t xml:space="preserve">Ethiopia </t>
  </si>
  <si>
    <t xml:space="preserve">France </t>
  </si>
  <si>
    <t>Germany</t>
  </si>
  <si>
    <t>Ghana</t>
  </si>
  <si>
    <t>Greece</t>
  </si>
  <si>
    <t>Guatemala</t>
  </si>
  <si>
    <t>Honduras</t>
  </si>
  <si>
    <t>Hungary</t>
  </si>
  <si>
    <t xml:space="preserve">India </t>
  </si>
  <si>
    <t>indonesia</t>
  </si>
  <si>
    <t>Iran</t>
  </si>
  <si>
    <t xml:space="preserve">Ireland </t>
  </si>
  <si>
    <t xml:space="preserve">Israel </t>
  </si>
  <si>
    <t>Italy</t>
  </si>
  <si>
    <t>Jamaica</t>
  </si>
  <si>
    <t>Jordan</t>
  </si>
  <si>
    <t>Kazakhstan</t>
  </si>
  <si>
    <t>Kenya</t>
  </si>
  <si>
    <t>Korea south</t>
  </si>
  <si>
    <t>Kuwait</t>
  </si>
  <si>
    <t xml:space="preserve">Kyrgyzstan </t>
  </si>
  <si>
    <t>Malawi</t>
  </si>
  <si>
    <t>Malaysia</t>
  </si>
  <si>
    <t>Mali</t>
  </si>
  <si>
    <t>Mexico</t>
  </si>
  <si>
    <t>Mozambique</t>
  </si>
  <si>
    <t xml:space="preserve">Namibia </t>
  </si>
  <si>
    <t>Nepal</t>
  </si>
  <si>
    <t>Netherlands</t>
  </si>
  <si>
    <t>Nigeria</t>
  </si>
  <si>
    <t>Norway</t>
  </si>
  <si>
    <t>Oman</t>
  </si>
  <si>
    <t>Pakistan</t>
  </si>
  <si>
    <t>Paraguay</t>
  </si>
  <si>
    <t xml:space="preserve">Peru </t>
  </si>
  <si>
    <t>Philippines</t>
  </si>
  <si>
    <t>Portugal</t>
  </si>
  <si>
    <t>Qatar</t>
  </si>
  <si>
    <t>Congo Republic</t>
  </si>
  <si>
    <t xml:space="preserve">Romania </t>
  </si>
  <si>
    <t>Russia</t>
  </si>
  <si>
    <t>Senegal</t>
  </si>
  <si>
    <t>Serbia</t>
  </si>
  <si>
    <t>Sierra Leone</t>
  </si>
  <si>
    <t xml:space="preserve">South Africa </t>
  </si>
  <si>
    <t xml:space="preserve">Spain </t>
  </si>
  <si>
    <t>Sri Lanka</t>
  </si>
  <si>
    <t>Sweden</t>
  </si>
  <si>
    <t>Taiwan</t>
  </si>
  <si>
    <t>Takijistan</t>
  </si>
  <si>
    <t>Tanzania</t>
  </si>
  <si>
    <t>Thailand</t>
  </si>
  <si>
    <t>Togo</t>
  </si>
  <si>
    <t>Trinidad and T</t>
  </si>
  <si>
    <t>Turkey</t>
  </si>
  <si>
    <t>Uganda</t>
  </si>
  <si>
    <t>Ukraine</t>
  </si>
  <si>
    <t>United Kingdom</t>
  </si>
  <si>
    <t>USA</t>
  </si>
  <si>
    <t>Uruguay</t>
  </si>
  <si>
    <t>Uzbekistan</t>
  </si>
  <si>
    <t>Vietnam</t>
  </si>
  <si>
    <t>Zimbabwe</t>
  </si>
  <si>
    <t>Morocco</t>
  </si>
  <si>
    <t>Panama</t>
  </si>
  <si>
    <t>Sudan</t>
  </si>
  <si>
    <t>% HIV/non-HIV</t>
  </si>
  <si>
    <t>Tunisia</t>
  </si>
  <si>
    <t>Australia</t>
  </si>
  <si>
    <t>Belarus</t>
  </si>
  <si>
    <t>Benin</t>
  </si>
  <si>
    <t>Iraq</t>
  </si>
  <si>
    <t>Japan</t>
  </si>
  <si>
    <t>Madagascar</t>
  </si>
  <si>
    <t>Mongolia</t>
  </si>
  <si>
    <t>Singapore</t>
  </si>
  <si>
    <t>Venezuela</t>
  </si>
  <si>
    <t>Zambia</t>
  </si>
  <si>
    <t>IC with negative blood</t>
  </si>
  <si>
    <t xml:space="preserve">Taken from 82 papers and 13 abstracts listed here: https://gaffi.org/media/country-fungal-disease-burdens/ </t>
  </si>
  <si>
    <r>
      <t>Denning -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Global incidence and mortality of severe fungal disease</t>
    </r>
  </si>
  <si>
    <t>Population 2021</t>
  </si>
  <si>
    <t>Population</t>
  </si>
  <si>
    <t>Incidence</t>
  </si>
  <si>
    <t>Rate/100,000</t>
  </si>
  <si>
    <t>Listed countries</t>
  </si>
  <si>
    <t>%age of total</t>
  </si>
  <si>
    <t>Remainder of world population (est.)</t>
  </si>
  <si>
    <t>GRAND TOTAL (est.)</t>
  </si>
  <si>
    <t>Population source:</t>
  </si>
  <si>
    <t>CIA World Factbook, 2021 Archive</t>
  </si>
  <si>
    <t>https://www.cia.gov/the-world-factbook/about/archives/2021/</t>
  </si>
  <si>
    <t>Supplement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</si>
</sst>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_);_(@_)"/>
    <numFmt numFmtId="167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9" fontId="0" fillId="0" borderId="0" xfId="2" applyFont="1"/>
    <xf numFmtId="165" fontId="5" fillId="0" borderId="0" xfId="1" applyNumberFormat="1" applyFont="1"/>
    <xf numFmtId="165" fontId="0" fillId="0" borderId="0" xfId="1" applyNumberFormat="1" applyFont="1" applyFill="1"/>
    <xf numFmtId="9" fontId="0" fillId="0" borderId="0" xfId="2" applyFont="1" applyFill="1"/>
    <xf numFmtId="167" fontId="0" fillId="0" borderId="0" xfId="0" applyNumberFormat="1"/>
    <xf numFmtId="2" fontId="0" fillId="0" borderId="0" xfId="0" applyNumberFormat="1"/>
    <xf numFmtId="3" fontId="0" fillId="0" borderId="0" xfId="0" applyNumberFormat="1"/>
    <xf numFmtId="165" fontId="4" fillId="0" borderId="0" xfId="1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166" fontId="5" fillId="7" borderId="0" xfId="0" applyNumberFormat="1" applyFont="1" applyFill="1"/>
    <xf numFmtId="0" fontId="6" fillId="0" borderId="0" xfId="0" applyFont="1"/>
    <xf numFmtId="0" fontId="0" fillId="0" borderId="1" xfId="0" applyBorder="1"/>
    <xf numFmtId="0" fontId="5" fillId="0" borderId="2" xfId="0" applyFont="1" applyBorder="1"/>
    <xf numFmtId="164" fontId="5" fillId="0" borderId="3" xfId="1" applyFont="1" applyFill="1" applyBorder="1"/>
    <xf numFmtId="165" fontId="0" fillId="0" borderId="4" xfId="1" applyNumberFormat="1" applyFont="1" applyFill="1" applyBorder="1"/>
    <xf numFmtId="0" fontId="5" fillId="0" borderId="5" xfId="1" applyNumberFormat="1" applyFont="1" applyFill="1" applyBorder="1"/>
    <xf numFmtId="165" fontId="5" fillId="0" borderId="6" xfId="1" applyNumberFormat="1" applyFont="1" applyFill="1" applyBorder="1"/>
    <xf numFmtId="164" fontId="5" fillId="0" borderId="5" xfId="1" applyFont="1" applyFill="1" applyBorder="1"/>
    <xf numFmtId="10" fontId="0" fillId="0" borderId="7" xfId="2" applyNumberFormat="1" applyFont="1" applyBorder="1"/>
    <xf numFmtId="0" fontId="7" fillId="0" borderId="8" xfId="0" applyFont="1" applyBorder="1"/>
    <xf numFmtId="166" fontId="7" fillId="0" borderId="9" xfId="0" applyNumberFormat="1" applyFont="1" applyBorder="1"/>
    <xf numFmtId="164" fontId="7" fillId="0" borderId="8" xfId="0" applyNumberFormat="1" applyFont="1" applyBorder="1"/>
    <xf numFmtId="10" fontId="0" fillId="0" borderId="10" xfId="2" applyNumberFormat="1" applyFont="1" applyBorder="1"/>
    <xf numFmtId="0" fontId="0" fillId="0" borderId="11" xfId="0" applyBorder="1"/>
    <xf numFmtId="10" fontId="0" fillId="0" borderId="12" xfId="2" applyNumberFormat="1" applyFont="1" applyBorder="1"/>
    <xf numFmtId="164" fontId="0" fillId="0" borderId="11" xfId="0" applyNumberFormat="1" applyBorder="1"/>
    <xf numFmtId="165" fontId="0" fillId="0" borderId="13" xfId="0" applyNumberFormat="1" applyBorder="1"/>
    <xf numFmtId="0" fontId="5" fillId="0" borderId="13" xfId="0" applyFont="1" applyBorder="1"/>
    <xf numFmtId="165" fontId="5" fillId="0" borderId="14" xfId="1" applyNumberFormat="1" applyFont="1" applyFill="1" applyBorder="1"/>
    <xf numFmtId="164" fontId="5" fillId="0" borderId="15" xfId="0" applyNumberFormat="1" applyFont="1" applyBorder="1"/>
    <xf numFmtId="0" fontId="0" fillId="0" borderId="16" xfId="0" applyBorder="1"/>
    <xf numFmtId="0" fontId="7" fillId="0" borderId="16" xfId="0" applyFont="1" applyBorder="1"/>
    <xf numFmtId="0" fontId="0" fillId="0" borderId="7" xfId="0" applyBorder="1"/>
    <xf numFmtId="10" fontId="0" fillId="0" borderId="17" xfId="2" applyNumberFormat="1" applyFont="1" applyBorder="1"/>
    <xf numFmtId="164" fontId="0" fillId="0" borderId="18" xfId="0" applyNumberFormat="1" applyBorder="1"/>
    <xf numFmtId="0" fontId="5" fillId="0" borderId="4" xfId="0" applyFont="1" applyBorder="1"/>
    <xf numFmtId="165" fontId="5" fillId="0" borderId="6" xfId="0" applyNumberFormat="1" applyFont="1" applyBorder="1"/>
    <xf numFmtId="164" fontId="5" fillId="0" borderId="5" xfId="0" applyNumberFormat="1" applyFont="1" applyBorder="1"/>
    <xf numFmtId="0" fontId="0" fillId="0" borderId="10" xfId="0" applyBorder="1"/>
    <xf numFmtId="0" fontId="2" fillId="0" borderId="0" xfId="7"/>
    <xf numFmtId="0" fontId="5" fillId="8" borderId="0" xfId="0" applyFont="1" applyFill="1"/>
    <xf numFmtId="43" fontId="0" fillId="0" borderId="0" xfId="0" applyNumberFormat="1"/>
  </cellXfs>
  <cellStyles count="8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Hyperlink" xfId="7" builtinId="8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ia.gov/the-world-factbook/about/archives/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tabSelected="1" topLeftCell="K5" workbookViewId="0">
      <selection activeCell="N22" sqref="N22"/>
    </sheetView>
  </sheetViews>
  <sheetFormatPr baseColWidth="10" defaultRowHeight="16" x14ac:dyDescent="0.2"/>
  <cols>
    <col min="1" max="1" width="20.1640625" customWidth="1"/>
    <col min="2" max="2" width="16.5" customWidth="1"/>
    <col min="3" max="3" width="11.5" bestFit="1" customWidth="1"/>
    <col min="5" max="5" width="11.5" bestFit="1" customWidth="1"/>
    <col min="11" max="11" width="15.33203125" customWidth="1"/>
    <col min="13" max="13" width="13.83203125" customWidth="1"/>
    <col min="14" max="14" width="32.1640625" customWidth="1"/>
    <col min="15" max="15" width="11.33203125" customWidth="1"/>
    <col min="16" max="16" width="13.5" customWidth="1"/>
  </cols>
  <sheetData>
    <row r="1" spans="1:16" ht="19" x14ac:dyDescent="0.25">
      <c r="A1" s="21" t="s">
        <v>109</v>
      </c>
      <c r="B1" s="21"/>
    </row>
    <row r="2" spans="1:16" ht="19" x14ac:dyDescent="0.25">
      <c r="A2" s="21"/>
      <c r="B2" s="21"/>
    </row>
    <row r="3" spans="1:16" ht="19" x14ac:dyDescent="0.25">
      <c r="A3" s="21" t="s">
        <v>121</v>
      </c>
      <c r="B3" s="21"/>
    </row>
    <row r="5" spans="1:16" x14ac:dyDescent="0.2">
      <c r="A5" t="s">
        <v>0</v>
      </c>
    </row>
    <row r="7" spans="1:16" x14ac:dyDescent="0.2">
      <c r="A7" t="s">
        <v>108</v>
      </c>
    </row>
    <row r="8" spans="1:16" ht="17" thickBot="1" x14ac:dyDescent="0.25"/>
    <row r="9" spans="1:16" ht="17" thickBot="1" x14ac:dyDescent="0.25">
      <c r="B9" s="51" t="s">
        <v>110</v>
      </c>
      <c r="C9" s="14" t="s">
        <v>1</v>
      </c>
      <c r="D9" s="13"/>
      <c r="E9" s="15" t="s">
        <v>5</v>
      </c>
      <c r="F9" s="13"/>
      <c r="G9" s="16" t="s">
        <v>7</v>
      </c>
      <c r="H9" s="13"/>
      <c r="I9" s="17" t="s">
        <v>8</v>
      </c>
      <c r="J9" s="13"/>
      <c r="K9" s="18" t="s">
        <v>95</v>
      </c>
      <c r="M9" s="22" t="s">
        <v>111</v>
      </c>
      <c r="N9" s="22"/>
      <c r="O9" s="23" t="s">
        <v>112</v>
      </c>
      <c r="P9" s="24" t="s">
        <v>113</v>
      </c>
    </row>
    <row r="10" spans="1:16" x14ac:dyDescent="0.2">
      <c r="C10" t="s">
        <v>2</v>
      </c>
      <c r="D10" t="s">
        <v>3</v>
      </c>
      <c r="E10" t="s">
        <v>2</v>
      </c>
      <c r="F10" t="s">
        <v>3</v>
      </c>
      <c r="G10" t="s">
        <v>2</v>
      </c>
      <c r="H10" t="s">
        <v>3</v>
      </c>
      <c r="I10" t="s">
        <v>2</v>
      </c>
      <c r="J10" t="s">
        <v>3</v>
      </c>
      <c r="K10" s="4"/>
      <c r="M10" s="25">
        <f>B110</f>
        <v>7137959557</v>
      </c>
      <c r="N10" s="26" t="s">
        <v>114</v>
      </c>
      <c r="O10" s="27">
        <f>C110</f>
        <v>574942</v>
      </c>
      <c r="P10" s="28">
        <f>O10/M10*100000</f>
        <v>8.0547108092840105</v>
      </c>
    </row>
    <row r="11" spans="1:16" x14ac:dyDescent="0.2">
      <c r="A11" t="s">
        <v>4</v>
      </c>
      <c r="B11" s="10">
        <v>43576691</v>
      </c>
      <c r="C11" s="2">
        <v>2272</v>
      </c>
      <c r="D11" s="1">
        <v>5.2</v>
      </c>
      <c r="E11" s="2">
        <v>774</v>
      </c>
      <c r="F11" s="1">
        <v>1.8</v>
      </c>
      <c r="J11" s="1"/>
      <c r="K11" s="4"/>
      <c r="M11" s="29"/>
      <c r="N11" s="30" t="s">
        <v>107</v>
      </c>
      <c r="O11" s="31">
        <f>O10*1.5</f>
        <v>862413</v>
      </c>
      <c r="P11" s="32">
        <f>O11/M10*100000</f>
        <v>12.082066213926014</v>
      </c>
    </row>
    <row r="12" spans="1:16" ht="17" thickBot="1" x14ac:dyDescent="0.25">
      <c r="A12" t="s">
        <v>6</v>
      </c>
      <c r="B12" s="10">
        <v>45864941</v>
      </c>
      <c r="C12" s="2">
        <v>2193</v>
      </c>
      <c r="D12" s="1">
        <v>5</v>
      </c>
      <c r="E12" s="2">
        <v>877</v>
      </c>
      <c r="F12" s="1"/>
      <c r="G12">
        <v>300</v>
      </c>
      <c r="I12">
        <v>1177</v>
      </c>
      <c r="J12" s="1">
        <v>2.68</v>
      </c>
      <c r="K12" s="4"/>
      <c r="M12" s="33">
        <f>M10/M16</f>
        <v>0.91831938320601791</v>
      </c>
      <c r="N12" s="34" t="s">
        <v>115</v>
      </c>
      <c r="O12" s="35">
        <f>(O10/O16)</f>
        <v>0.91831938320601791</v>
      </c>
      <c r="P12" s="36"/>
    </row>
    <row r="13" spans="1:16" x14ac:dyDescent="0.2">
      <c r="A13" t="s">
        <v>9</v>
      </c>
      <c r="B13" s="10">
        <v>25809973</v>
      </c>
      <c r="C13" s="2">
        <v>209</v>
      </c>
      <c r="D13" s="1">
        <v>2.6</v>
      </c>
      <c r="E13" s="2"/>
      <c r="F13" s="1"/>
      <c r="J13" s="1"/>
      <c r="K13" s="4"/>
      <c r="M13" s="37">
        <f>7772850805-M10</f>
        <v>634891248</v>
      </c>
      <c r="N13" s="38" t="s">
        <v>116</v>
      </c>
      <c r="O13" s="39">
        <f>M13*P13/100000</f>
        <v>51138.653979854156</v>
      </c>
      <c r="P13" s="40">
        <f>P10</f>
        <v>8.0547108092840105</v>
      </c>
    </row>
    <row r="14" spans="1:16" x14ac:dyDescent="0.2">
      <c r="A14" t="s">
        <v>97</v>
      </c>
      <c r="B14" s="10">
        <v>8884864</v>
      </c>
      <c r="C14" s="6">
        <v>440</v>
      </c>
      <c r="D14" s="1">
        <v>1.87</v>
      </c>
      <c r="E14" s="6"/>
      <c r="F14" s="1"/>
      <c r="J14" s="1"/>
      <c r="K14" s="7"/>
      <c r="M14" s="41"/>
      <c r="N14" s="42" t="s">
        <v>107</v>
      </c>
      <c r="O14" s="31">
        <f>O13*1.5</f>
        <v>76707.980969781231</v>
      </c>
      <c r="P14" s="32">
        <f>P11</f>
        <v>12.082066213926014</v>
      </c>
    </row>
    <row r="15" spans="1:16" ht="17" thickBot="1" x14ac:dyDescent="0.25">
      <c r="A15" t="s">
        <v>10</v>
      </c>
      <c r="B15" s="10">
        <v>10282283</v>
      </c>
      <c r="C15" s="6">
        <v>499</v>
      </c>
      <c r="D15" s="1">
        <v>5</v>
      </c>
      <c r="E15" s="6">
        <v>55</v>
      </c>
      <c r="F15" s="1">
        <v>0.55000000000000004</v>
      </c>
      <c r="J15" s="1"/>
      <c r="K15" s="7"/>
      <c r="M15" s="33">
        <f>M13/M16</f>
        <v>8.1680616793982058E-2</v>
      </c>
      <c r="N15" s="43" t="s">
        <v>115</v>
      </c>
      <c r="O15" s="44">
        <f>(O13/O16)</f>
        <v>8.1680616793982072E-2</v>
      </c>
      <c r="P15" s="45"/>
    </row>
    <row r="16" spans="1:16" x14ac:dyDescent="0.2">
      <c r="A16" t="s">
        <v>11</v>
      </c>
      <c r="B16" s="10">
        <v>164098818</v>
      </c>
      <c r="C16" s="6">
        <v>8100</v>
      </c>
      <c r="D16" s="1">
        <v>5</v>
      </c>
      <c r="E16" s="6">
        <v>58</v>
      </c>
      <c r="F16" s="1">
        <v>0.04</v>
      </c>
      <c r="J16" s="1"/>
      <c r="K16" s="7"/>
      <c r="M16" s="25">
        <v>7772850805</v>
      </c>
      <c r="N16" s="46" t="s">
        <v>117</v>
      </c>
      <c r="O16" s="47">
        <f>O10+O13</f>
        <v>626080.65397985419</v>
      </c>
      <c r="P16" s="48">
        <f>O16/M16*100000</f>
        <v>8.0547108092840105</v>
      </c>
    </row>
    <row r="17" spans="1:16" x14ac:dyDescent="0.2">
      <c r="A17" t="s">
        <v>98</v>
      </c>
      <c r="B17" s="10">
        <v>9441842</v>
      </c>
      <c r="C17" s="6">
        <v>478</v>
      </c>
      <c r="D17" s="1">
        <v>5</v>
      </c>
      <c r="E17" s="6">
        <v>196</v>
      </c>
      <c r="F17" s="1">
        <v>2.1</v>
      </c>
      <c r="J17" s="1"/>
      <c r="K17" s="7"/>
      <c r="M17" s="41"/>
      <c r="N17" s="42" t="s">
        <v>107</v>
      </c>
      <c r="O17" s="31">
        <f>O16*1.5</f>
        <v>939120.98096978129</v>
      </c>
      <c r="P17" s="32">
        <f>O17/M16*100000</f>
        <v>12.082066213926016</v>
      </c>
    </row>
    <row r="18" spans="1:16" ht="17" thickBot="1" x14ac:dyDescent="0.25">
      <c r="A18" t="s">
        <v>12</v>
      </c>
      <c r="B18" s="10">
        <v>11778842</v>
      </c>
      <c r="C18" s="6">
        <v>555</v>
      </c>
      <c r="D18" s="1">
        <v>5</v>
      </c>
      <c r="E18" s="6">
        <v>15</v>
      </c>
      <c r="F18" s="1"/>
      <c r="G18">
        <v>105</v>
      </c>
      <c r="I18">
        <v>120</v>
      </c>
      <c r="J18" s="1">
        <v>1.1000000000000001</v>
      </c>
      <c r="K18" s="7">
        <f>E18/G18</f>
        <v>0.14285714285714285</v>
      </c>
      <c r="M18" s="33">
        <f>M16/M16</f>
        <v>1</v>
      </c>
      <c r="N18" s="49" t="s">
        <v>115</v>
      </c>
      <c r="O18" s="35">
        <f>O16/O16</f>
        <v>1</v>
      </c>
      <c r="P18" s="34"/>
    </row>
    <row r="19" spans="1:16" x14ac:dyDescent="0.2">
      <c r="A19" t="s">
        <v>99</v>
      </c>
      <c r="B19" s="10">
        <v>13301694</v>
      </c>
      <c r="C19" s="6">
        <v>551</v>
      </c>
      <c r="D19" s="1">
        <v>5</v>
      </c>
      <c r="E19" s="6">
        <v>315</v>
      </c>
      <c r="F19" s="1">
        <v>2.86</v>
      </c>
      <c r="J19" s="1"/>
      <c r="K19" s="7"/>
    </row>
    <row r="20" spans="1:16" x14ac:dyDescent="0.2">
      <c r="A20" t="s">
        <v>13</v>
      </c>
      <c r="B20" s="10">
        <v>213445417</v>
      </c>
      <c r="C20" s="6">
        <v>28991</v>
      </c>
      <c r="D20" s="1">
        <v>14.9</v>
      </c>
      <c r="E20" s="6">
        <v>4115</v>
      </c>
      <c r="F20" s="1">
        <v>2.1</v>
      </c>
      <c r="J20" s="1"/>
      <c r="K20" s="7"/>
      <c r="N20" s="13" t="s">
        <v>118</v>
      </c>
    </row>
    <row r="21" spans="1:16" x14ac:dyDescent="0.2">
      <c r="A21" t="s">
        <v>14</v>
      </c>
      <c r="B21" s="10">
        <v>21382659</v>
      </c>
      <c r="C21" s="6">
        <v>906</v>
      </c>
      <c r="D21" s="1">
        <v>5</v>
      </c>
      <c r="E21" s="6">
        <v>1013</v>
      </c>
      <c r="F21" s="1">
        <v>5.6</v>
      </c>
      <c r="J21" s="1"/>
      <c r="K21" s="7"/>
      <c r="N21" t="s">
        <v>119</v>
      </c>
    </row>
    <row r="22" spans="1:16" x14ac:dyDescent="0.2">
      <c r="A22" t="s">
        <v>15</v>
      </c>
      <c r="B22" s="10">
        <v>28524175</v>
      </c>
      <c r="C22" s="6">
        <v>1113</v>
      </c>
      <c r="D22" s="1">
        <v>5</v>
      </c>
      <c r="E22" s="6">
        <v>9000</v>
      </c>
      <c r="F22" s="1">
        <v>40</v>
      </c>
      <c r="J22" s="1"/>
      <c r="K22" s="7"/>
      <c r="N22" s="50" t="s">
        <v>120</v>
      </c>
    </row>
    <row r="23" spans="1:16" x14ac:dyDescent="0.2">
      <c r="A23" t="s">
        <v>16</v>
      </c>
      <c r="B23" s="10">
        <v>37943231</v>
      </c>
      <c r="C23" s="6">
        <v>1034</v>
      </c>
      <c r="D23" s="1">
        <v>2.91</v>
      </c>
      <c r="E23" s="6"/>
      <c r="F23" s="1"/>
      <c r="I23">
        <v>252</v>
      </c>
      <c r="J23" s="1">
        <v>0.71</v>
      </c>
      <c r="K23" s="7"/>
      <c r="N23" s="8"/>
    </row>
    <row r="24" spans="1:16" x14ac:dyDescent="0.2">
      <c r="A24" t="s">
        <v>17</v>
      </c>
      <c r="B24" s="10">
        <v>18307925</v>
      </c>
      <c r="C24" s="6">
        <v>878</v>
      </c>
      <c r="D24" s="1">
        <v>5</v>
      </c>
      <c r="E24" s="6">
        <v>766</v>
      </c>
      <c r="F24" s="1">
        <v>4.3</v>
      </c>
      <c r="J24" s="1"/>
      <c r="K24" s="7"/>
      <c r="N24" s="8"/>
    </row>
    <row r="25" spans="1:16" x14ac:dyDescent="0.2">
      <c r="A25" t="s">
        <v>18</v>
      </c>
      <c r="B25" s="10">
        <v>1397897720</v>
      </c>
      <c r="C25" s="6">
        <v>82011</v>
      </c>
      <c r="D25" s="1">
        <v>5.72</v>
      </c>
      <c r="E25" s="6">
        <v>18482</v>
      </c>
      <c r="F25" s="1"/>
      <c r="G25">
        <v>9241</v>
      </c>
      <c r="H25" s="9">
        <f>J25*(G25/I25)</f>
        <v>0.64333333333333331</v>
      </c>
      <c r="I25" s="10">
        <v>27723</v>
      </c>
      <c r="J25" s="1">
        <v>1.93</v>
      </c>
      <c r="K25" s="7"/>
      <c r="N25" s="8"/>
    </row>
    <row r="26" spans="1:16" x14ac:dyDescent="0.2">
      <c r="A26" t="s">
        <v>20</v>
      </c>
      <c r="B26" s="10">
        <v>50355650</v>
      </c>
      <c r="C26" s="6">
        <v>4470</v>
      </c>
      <c r="D26" s="1">
        <v>5</v>
      </c>
      <c r="E26" s="6">
        <v>3016</v>
      </c>
      <c r="F26" s="1">
        <v>3.2</v>
      </c>
      <c r="J26" s="1"/>
      <c r="K26" s="7"/>
      <c r="N26" s="8"/>
      <c r="O26" s="52">
        <f>11690000/M16*100000</f>
        <v>150.39527058052158</v>
      </c>
    </row>
    <row r="27" spans="1:16" x14ac:dyDescent="0.2">
      <c r="A27" t="s">
        <v>67</v>
      </c>
      <c r="B27" s="10">
        <v>105044646</v>
      </c>
      <c r="C27" s="6">
        <v>260</v>
      </c>
      <c r="D27" s="1">
        <v>5</v>
      </c>
      <c r="E27" s="6">
        <v>830</v>
      </c>
      <c r="F27" s="1">
        <v>15.8</v>
      </c>
      <c r="J27" s="1"/>
      <c r="K27" s="7"/>
      <c r="N27" s="8"/>
    </row>
    <row r="28" spans="1:16" x14ac:dyDescent="0.2">
      <c r="A28" t="s">
        <v>21</v>
      </c>
      <c r="B28" s="10">
        <v>5417414</v>
      </c>
      <c r="C28" s="6">
        <v>6296</v>
      </c>
      <c r="D28" s="1">
        <v>12.8</v>
      </c>
      <c r="E28" s="6">
        <v>1525</v>
      </c>
      <c r="F28" s="1">
        <v>3.1</v>
      </c>
      <c r="J28" s="1"/>
      <c r="K28" s="7"/>
      <c r="N28" s="8"/>
    </row>
    <row r="29" spans="1:16" x14ac:dyDescent="0.2">
      <c r="A29" t="s">
        <v>22</v>
      </c>
      <c r="B29" s="10">
        <v>28088455</v>
      </c>
      <c r="C29" s="6">
        <v>1260</v>
      </c>
      <c r="D29" s="1">
        <v>5</v>
      </c>
      <c r="E29" s="6">
        <v>2640</v>
      </c>
      <c r="F29" s="1">
        <v>1.05</v>
      </c>
      <c r="J29" s="1"/>
      <c r="K29" s="7"/>
      <c r="N29" s="8"/>
    </row>
    <row r="30" spans="1:16" x14ac:dyDescent="0.2">
      <c r="A30" t="s">
        <v>23</v>
      </c>
      <c r="B30" s="10">
        <v>10702596</v>
      </c>
      <c r="C30" s="6">
        <v>526</v>
      </c>
      <c r="D30" s="1">
        <v>5</v>
      </c>
      <c r="E30" s="6">
        <v>12</v>
      </c>
      <c r="F30" s="1">
        <v>0.11</v>
      </c>
      <c r="G30">
        <v>60</v>
      </c>
      <c r="H30" s="1">
        <v>0.56999999999999995</v>
      </c>
      <c r="I30">
        <v>72</v>
      </c>
      <c r="J30" s="1">
        <v>0.69</v>
      </c>
      <c r="K30" s="7">
        <f>E30/G30</f>
        <v>0.2</v>
      </c>
      <c r="N30" s="8"/>
    </row>
    <row r="31" spans="1:16" x14ac:dyDescent="0.2">
      <c r="A31" t="s">
        <v>24</v>
      </c>
      <c r="B31" s="10">
        <v>5894687</v>
      </c>
      <c r="C31" s="6">
        <v>527</v>
      </c>
      <c r="D31" s="1">
        <v>9.4</v>
      </c>
      <c r="E31" s="6">
        <v>15</v>
      </c>
      <c r="F31" s="1"/>
      <c r="G31">
        <v>67</v>
      </c>
      <c r="I31">
        <v>82</v>
      </c>
      <c r="J31" s="1">
        <v>1.5</v>
      </c>
      <c r="K31" s="7">
        <f>E31/G31</f>
        <v>0.22388059701492538</v>
      </c>
      <c r="N31" s="8"/>
    </row>
    <row r="32" spans="1:16" x14ac:dyDescent="0.2">
      <c r="A32" t="s">
        <v>25</v>
      </c>
      <c r="B32" s="10">
        <v>10597348</v>
      </c>
      <c r="C32" s="6">
        <v>136</v>
      </c>
      <c r="D32" s="1">
        <v>5</v>
      </c>
      <c r="E32" s="6">
        <v>350</v>
      </c>
      <c r="F32" s="1">
        <v>13</v>
      </c>
      <c r="J32" s="1"/>
      <c r="K32" s="7"/>
      <c r="N32" s="8"/>
    </row>
    <row r="33" spans="1:14" x14ac:dyDescent="0.2">
      <c r="A33" t="s">
        <v>26</v>
      </c>
      <c r="B33" s="10">
        <v>17093159</v>
      </c>
      <c r="C33" s="6">
        <v>1037</v>
      </c>
      <c r="D33" s="1">
        <v>7.2</v>
      </c>
      <c r="E33" s="6">
        <v>535</v>
      </c>
      <c r="F33" s="1">
        <v>3.72</v>
      </c>
      <c r="J33" s="1"/>
      <c r="K33" s="7"/>
      <c r="N33" s="8"/>
    </row>
    <row r="34" spans="1:14" x14ac:dyDescent="0.2">
      <c r="A34" t="s">
        <v>27</v>
      </c>
      <c r="B34" s="10">
        <v>106437241</v>
      </c>
      <c r="C34" s="6">
        <v>4127</v>
      </c>
      <c r="D34" s="1">
        <v>5</v>
      </c>
      <c r="E34" s="6">
        <v>125</v>
      </c>
      <c r="F34" s="1">
        <v>0.15</v>
      </c>
      <c r="J34" s="1"/>
      <c r="K34" s="7"/>
      <c r="N34" s="8"/>
    </row>
    <row r="35" spans="1:14" x14ac:dyDescent="0.2">
      <c r="A35" t="s">
        <v>28</v>
      </c>
      <c r="B35" s="10">
        <v>6147398</v>
      </c>
      <c r="C35" s="6">
        <v>177</v>
      </c>
      <c r="D35" s="1">
        <v>5</v>
      </c>
      <c r="E35" s="6">
        <v>256</v>
      </c>
      <c r="F35" s="1">
        <v>7.2</v>
      </c>
      <c r="J35" s="1"/>
      <c r="K35" s="7"/>
      <c r="N35" s="8"/>
    </row>
    <row r="36" spans="1:14" x14ac:dyDescent="0.2">
      <c r="A36" t="s">
        <v>29</v>
      </c>
      <c r="B36" s="10">
        <v>110871031</v>
      </c>
      <c r="C36" s="6">
        <v>5300</v>
      </c>
      <c r="D36" s="1">
        <v>5</v>
      </c>
      <c r="E36" s="6">
        <v>12700</v>
      </c>
      <c r="F36" s="1">
        <v>12.1</v>
      </c>
      <c r="J36" s="1"/>
      <c r="K36" s="7"/>
      <c r="N36" s="8"/>
    </row>
    <row r="37" spans="1:14" x14ac:dyDescent="0.2">
      <c r="A37" t="s">
        <v>30</v>
      </c>
      <c r="B37" s="10">
        <v>68084217</v>
      </c>
      <c r="C37" s="6">
        <v>2370</v>
      </c>
      <c r="D37" s="1">
        <v>3.6</v>
      </c>
      <c r="E37" s="6">
        <v>449</v>
      </c>
      <c r="F37" s="1"/>
      <c r="G37">
        <v>209</v>
      </c>
      <c r="I37">
        <v>658</v>
      </c>
      <c r="J37" s="1">
        <v>1</v>
      </c>
      <c r="K37" s="7">
        <f>E37/G37</f>
        <v>2.1483253588516749</v>
      </c>
      <c r="N37" s="8"/>
    </row>
    <row r="38" spans="1:14" x14ac:dyDescent="0.2">
      <c r="A38" t="s">
        <v>31</v>
      </c>
      <c r="B38" s="10">
        <v>79903481</v>
      </c>
      <c r="C38" s="6">
        <v>3712</v>
      </c>
      <c r="D38" s="1">
        <v>4.5999999999999996</v>
      </c>
      <c r="E38" s="6">
        <v>860</v>
      </c>
      <c r="F38" s="1"/>
      <c r="G38">
        <v>153</v>
      </c>
      <c r="I38">
        <v>1013</v>
      </c>
      <c r="J38" s="1">
        <v>1.3</v>
      </c>
      <c r="K38" s="7">
        <f>E38/G38</f>
        <v>5.6209150326797381</v>
      </c>
      <c r="N38" s="8"/>
    </row>
    <row r="39" spans="1:14" x14ac:dyDescent="0.2">
      <c r="A39" t="s">
        <v>32</v>
      </c>
      <c r="B39" s="10">
        <v>32372889</v>
      </c>
      <c r="C39" s="6">
        <v>1446</v>
      </c>
      <c r="D39" s="1">
        <v>5</v>
      </c>
      <c r="E39" s="6">
        <v>12610</v>
      </c>
      <c r="F39" s="1">
        <v>43.6</v>
      </c>
      <c r="J39" s="1"/>
      <c r="K39" s="7"/>
      <c r="N39" s="8"/>
    </row>
    <row r="40" spans="1:14" x14ac:dyDescent="0.2">
      <c r="A40" t="s">
        <v>33</v>
      </c>
      <c r="B40" s="10">
        <v>10569703</v>
      </c>
      <c r="C40" s="6">
        <v>541</v>
      </c>
      <c r="D40" s="1">
        <v>5</v>
      </c>
      <c r="E40" s="6">
        <v>28</v>
      </c>
      <c r="F40" s="1"/>
      <c r="G40">
        <v>84</v>
      </c>
      <c r="I40">
        <v>112</v>
      </c>
      <c r="J40" s="1">
        <v>1</v>
      </c>
      <c r="K40" s="7"/>
      <c r="N40" s="8"/>
    </row>
    <row r="41" spans="1:14" x14ac:dyDescent="0.2">
      <c r="A41" t="s">
        <v>34</v>
      </c>
      <c r="B41" s="10">
        <v>17422821</v>
      </c>
      <c r="C41" s="6">
        <v>772</v>
      </c>
      <c r="D41" s="1">
        <v>5</v>
      </c>
      <c r="E41" s="6">
        <v>772</v>
      </c>
      <c r="F41" s="1">
        <v>4.7</v>
      </c>
      <c r="J41" s="1"/>
      <c r="K41" s="7"/>
      <c r="N41" s="8"/>
    </row>
    <row r="42" spans="1:14" x14ac:dyDescent="0.2">
      <c r="A42" t="s">
        <v>35</v>
      </c>
      <c r="B42" s="10">
        <v>9346277</v>
      </c>
      <c r="C42" s="6">
        <v>495</v>
      </c>
      <c r="D42" s="1">
        <v>5</v>
      </c>
      <c r="E42" s="6">
        <v>448</v>
      </c>
      <c r="F42" s="1">
        <v>4.5</v>
      </c>
      <c r="J42" s="1"/>
      <c r="K42" s="7"/>
      <c r="N42" s="8"/>
    </row>
    <row r="43" spans="1:14" x14ac:dyDescent="0.2">
      <c r="A43" t="s">
        <v>36</v>
      </c>
      <c r="B43" s="10">
        <v>9728337</v>
      </c>
      <c r="C43" s="6">
        <v>1110</v>
      </c>
      <c r="D43" s="1">
        <v>11</v>
      </c>
      <c r="E43" s="6">
        <v>5</v>
      </c>
      <c r="F43" s="1">
        <v>0.1</v>
      </c>
      <c r="J43" s="1"/>
      <c r="K43" s="7"/>
      <c r="N43" s="8"/>
    </row>
    <row r="44" spans="1:14" x14ac:dyDescent="0.2">
      <c r="A44" t="s">
        <v>37</v>
      </c>
      <c r="B44" s="10">
        <v>1339330514</v>
      </c>
      <c r="C44" s="6">
        <v>188035</v>
      </c>
      <c r="D44" s="1">
        <v>13.5</v>
      </c>
      <c r="E44" s="6">
        <v>25686</v>
      </c>
      <c r="F44" s="1"/>
      <c r="G44" s="10">
        <v>32691</v>
      </c>
      <c r="H44" s="9">
        <f>J44*(G44/I44)</f>
        <v>2.3463511939429238</v>
      </c>
      <c r="I44" s="10">
        <v>58378</v>
      </c>
      <c r="J44" s="1">
        <v>4.1900000000000004</v>
      </c>
      <c r="K44" s="7">
        <f>E44/G44</f>
        <v>0.78572084059832981</v>
      </c>
      <c r="N44" s="8"/>
    </row>
    <row r="45" spans="1:14" x14ac:dyDescent="0.2">
      <c r="A45" t="s">
        <v>38</v>
      </c>
      <c r="B45" s="10">
        <v>275122131</v>
      </c>
      <c r="C45" s="6">
        <v>26710</v>
      </c>
      <c r="D45" s="1">
        <v>10</v>
      </c>
      <c r="E45" s="6">
        <v>15400</v>
      </c>
      <c r="F45" s="1">
        <v>5.75</v>
      </c>
      <c r="G45" s="10">
        <v>15400</v>
      </c>
      <c r="H45" s="1">
        <v>5.75</v>
      </c>
      <c r="I45" s="10">
        <v>30800</v>
      </c>
      <c r="J45" s="1">
        <v>11.5</v>
      </c>
      <c r="K45" s="7">
        <f>E45/G45</f>
        <v>1</v>
      </c>
      <c r="N45" s="8"/>
    </row>
    <row r="46" spans="1:14" x14ac:dyDescent="0.2">
      <c r="A46" t="s">
        <v>100</v>
      </c>
      <c r="B46" s="10">
        <v>85888910</v>
      </c>
      <c r="C46" s="6">
        <v>1850</v>
      </c>
      <c r="D46" s="1">
        <v>5</v>
      </c>
      <c r="E46" s="6"/>
      <c r="F46" s="1"/>
      <c r="G46" s="10"/>
      <c r="H46" s="1"/>
      <c r="I46" s="10"/>
      <c r="J46" s="1"/>
      <c r="K46" s="7"/>
      <c r="N46" s="8"/>
    </row>
    <row r="47" spans="1:14" x14ac:dyDescent="0.2">
      <c r="A47" t="s">
        <v>39</v>
      </c>
      <c r="B47" s="10">
        <v>39650145</v>
      </c>
      <c r="C47" s="6">
        <v>3996</v>
      </c>
      <c r="D47" s="1">
        <v>5</v>
      </c>
      <c r="E47" s="6">
        <v>1500</v>
      </c>
      <c r="F47" s="1">
        <v>1.88</v>
      </c>
      <c r="J47" s="1"/>
      <c r="K47" s="7"/>
      <c r="N47" s="8"/>
    </row>
    <row r="48" spans="1:14" x14ac:dyDescent="0.2">
      <c r="A48" t="s">
        <v>40</v>
      </c>
      <c r="B48" s="10">
        <v>5224884</v>
      </c>
      <c r="C48" s="6">
        <v>403</v>
      </c>
      <c r="D48" s="1">
        <v>6.3</v>
      </c>
      <c r="E48" s="6">
        <v>13</v>
      </c>
      <c r="F48" s="1"/>
      <c r="G48">
        <v>37</v>
      </c>
      <c r="I48">
        <v>50</v>
      </c>
      <c r="J48" s="1">
        <v>0.8</v>
      </c>
      <c r="K48" s="7">
        <f t="shared" ref="K48:K50" si="0">E48/G48</f>
        <v>0.35135135135135137</v>
      </c>
      <c r="N48" s="8"/>
    </row>
    <row r="49" spans="1:14" x14ac:dyDescent="0.2">
      <c r="A49" t="s">
        <v>41</v>
      </c>
      <c r="B49" s="10">
        <v>8787045</v>
      </c>
      <c r="C49" s="6">
        <v>649</v>
      </c>
      <c r="D49" s="1">
        <v>8.1300000000000008</v>
      </c>
      <c r="E49" s="6">
        <v>13</v>
      </c>
      <c r="F49" s="1"/>
      <c r="G49">
        <v>13</v>
      </c>
      <c r="I49">
        <v>26</v>
      </c>
      <c r="J49" s="1"/>
      <c r="K49" s="7">
        <f t="shared" si="0"/>
        <v>1</v>
      </c>
      <c r="N49" s="8"/>
    </row>
    <row r="50" spans="1:14" x14ac:dyDescent="0.2">
      <c r="A50" t="s">
        <v>42</v>
      </c>
      <c r="B50" s="10">
        <v>62390364</v>
      </c>
      <c r="C50" s="6">
        <v>13351</v>
      </c>
      <c r="D50" s="1">
        <v>21.8</v>
      </c>
      <c r="E50" s="6">
        <v>300</v>
      </c>
      <c r="F50" s="1"/>
      <c r="G50">
        <v>450</v>
      </c>
      <c r="I50">
        <v>750</v>
      </c>
      <c r="J50" s="1">
        <v>1.2</v>
      </c>
      <c r="K50" s="7">
        <f t="shared" si="0"/>
        <v>0.66666666666666663</v>
      </c>
      <c r="N50" s="8"/>
    </row>
    <row r="51" spans="1:14" x14ac:dyDescent="0.2">
      <c r="A51" t="s">
        <v>43</v>
      </c>
      <c r="B51" s="10">
        <v>2816602</v>
      </c>
      <c r="C51" s="6">
        <v>136</v>
      </c>
      <c r="D51" s="1">
        <v>5</v>
      </c>
      <c r="E51" s="6">
        <v>350</v>
      </c>
      <c r="F51" s="1">
        <v>13</v>
      </c>
      <c r="J51" s="1"/>
      <c r="K51" s="7"/>
      <c r="N51" s="8"/>
    </row>
    <row r="52" spans="1:14" x14ac:dyDescent="0.2">
      <c r="A52" t="s">
        <v>101</v>
      </c>
      <c r="B52" s="10">
        <v>124687293</v>
      </c>
      <c r="C52" s="6">
        <v>6350</v>
      </c>
      <c r="D52" s="1">
        <v>5</v>
      </c>
      <c r="E52" s="6">
        <v>9</v>
      </c>
      <c r="F52" s="1">
        <v>0.01</v>
      </c>
      <c r="J52" s="1"/>
      <c r="K52" s="7"/>
      <c r="N52" s="8"/>
    </row>
    <row r="53" spans="1:14" x14ac:dyDescent="0.2">
      <c r="A53" t="s">
        <v>44</v>
      </c>
      <c r="B53" s="10">
        <v>10909567</v>
      </c>
      <c r="C53" s="6">
        <v>316</v>
      </c>
      <c r="D53" s="1">
        <v>5</v>
      </c>
      <c r="E53" s="6">
        <v>6</v>
      </c>
      <c r="F53" s="1">
        <v>0.1</v>
      </c>
      <c r="J53" s="1"/>
      <c r="K53" s="7"/>
      <c r="N53" s="8"/>
    </row>
    <row r="54" spans="1:14" x14ac:dyDescent="0.2">
      <c r="A54" t="s">
        <v>45</v>
      </c>
      <c r="B54" s="10">
        <v>19245793</v>
      </c>
      <c r="C54" s="6">
        <v>765</v>
      </c>
      <c r="D54" s="1">
        <v>4.3</v>
      </c>
      <c r="E54" s="6">
        <v>1956</v>
      </c>
      <c r="F54" s="1">
        <v>11.1</v>
      </c>
      <c r="J54" s="1"/>
      <c r="K54" s="7"/>
      <c r="N54" s="8"/>
    </row>
    <row r="55" spans="1:14" x14ac:dyDescent="0.2">
      <c r="A55" t="s">
        <v>46</v>
      </c>
      <c r="B55" s="10">
        <v>54685051</v>
      </c>
      <c r="C55" s="6">
        <v>2804</v>
      </c>
      <c r="D55" s="1">
        <v>5</v>
      </c>
      <c r="E55" s="6">
        <v>29308</v>
      </c>
      <c r="F55" s="1">
        <v>51.6</v>
      </c>
      <c r="J55" s="1"/>
      <c r="K55" s="7"/>
      <c r="N55" s="8"/>
    </row>
    <row r="56" spans="1:14" x14ac:dyDescent="0.2">
      <c r="A56" t="s">
        <v>47</v>
      </c>
      <c r="B56" s="10">
        <v>51715162</v>
      </c>
      <c r="C56" s="6">
        <v>1976</v>
      </c>
      <c r="D56" s="1">
        <v>4.12</v>
      </c>
      <c r="E56" s="6">
        <v>49</v>
      </c>
      <c r="F56" s="1"/>
      <c r="G56">
        <v>195</v>
      </c>
      <c r="I56">
        <v>245</v>
      </c>
      <c r="J56" s="1">
        <v>0.51</v>
      </c>
      <c r="K56" s="7">
        <f>E56/G56</f>
        <v>0.25128205128205128</v>
      </c>
      <c r="N56" s="8"/>
    </row>
    <row r="57" spans="1:14" x14ac:dyDescent="0.2">
      <c r="A57" t="s">
        <v>48</v>
      </c>
      <c r="B57" s="10">
        <v>3032065</v>
      </c>
      <c r="C57" s="6">
        <v>288</v>
      </c>
      <c r="D57" s="1">
        <v>6.8</v>
      </c>
      <c r="E57" s="6"/>
      <c r="F57" s="1"/>
      <c r="I57">
        <v>6</v>
      </c>
      <c r="J57" s="1">
        <v>0.1</v>
      </c>
      <c r="K57" s="7"/>
      <c r="N57" s="8"/>
    </row>
    <row r="58" spans="1:14" x14ac:dyDescent="0.2">
      <c r="A58" t="s">
        <v>49</v>
      </c>
      <c r="B58" s="10">
        <v>6018789</v>
      </c>
      <c r="C58" s="6">
        <v>250</v>
      </c>
      <c r="D58" s="1">
        <v>4.2</v>
      </c>
      <c r="E58" s="6">
        <v>101</v>
      </c>
      <c r="F58" s="1">
        <v>1.7</v>
      </c>
      <c r="J58" s="1"/>
      <c r="K58" s="7"/>
      <c r="N58" s="8"/>
    </row>
    <row r="59" spans="1:14" x14ac:dyDescent="0.2">
      <c r="A59" t="s">
        <v>102</v>
      </c>
      <c r="B59" s="10">
        <v>27534354</v>
      </c>
      <c r="C59" s="6">
        <v>981</v>
      </c>
      <c r="D59" s="1">
        <v>5</v>
      </c>
      <c r="E59" s="6">
        <v>938</v>
      </c>
      <c r="F59" s="1">
        <v>4.8</v>
      </c>
      <c r="J59" s="1"/>
      <c r="K59" s="7"/>
      <c r="N59" s="8"/>
    </row>
    <row r="60" spans="1:14" x14ac:dyDescent="0.2">
      <c r="A60" t="s">
        <v>50</v>
      </c>
      <c r="B60" s="10">
        <v>20308502</v>
      </c>
      <c r="C60" s="6">
        <v>750</v>
      </c>
      <c r="D60" s="1">
        <v>5</v>
      </c>
      <c r="E60" s="6">
        <v>10800</v>
      </c>
      <c r="F60" s="1">
        <v>61.8</v>
      </c>
      <c r="J60" s="1"/>
      <c r="K60" s="7"/>
      <c r="N60" s="8"/>
    </row>
    <row r="61" spans="1:14" x14ac:dyDescent="0.2">
      <c r="A61" t="s">
        <v>51</v>
      </c>
      <c r="B61" s="10">
        <v>33519406</v>
      </c>
      <c r="C61" s="6">
        <v>1533</v>
      </c>
      <c r="D61" s="1">
        <v>5</v>
      </c>
      <c r="E61" s="6">
        <v>1286</v>
      </c>
      <c r="F61" s="1">
        <v>4.2</v>
      </c>
      <c r="J61" s="1"/>
      <c r="K61" s="7"/>
      <c r="N61" s="8"/>
    </row>
    <row r="62" spans="1:14" x14ac:dyDescent="0.2">
      <c r="A62" t="s">
        <v>52</v>
      </c>
      <c r="B62" s="10">
        <v>20137527</v>
      </c>
      <c r="C62" s="6">
        <v>1063</v>
      </c>
      <c r="D62" s="1">
        <v>5</v>
      </c>
      <c r="E62" s="6">
        <v>1393</v>
      </c>
      <c r="F62" s="1">
        <v>6.6</v>
      </c>
      <c r="J62" s="1"/>
      <c r="K62" s="7"/>
      <c r="N62" s="8"/>
    </row>
    <row r="63" spans="1:14" x14ac:dyDescent="0.2">
      <c r="A63" t="s">
        <v>53</v>
      </c>
      <c r="B63" s="10">
        <v>130207371</v>
      </c>
      <c r="C63" s="6">
        <v>5617</v>
      </c>
      <c r="D63" s="1">
        <v>5</v>
      </c>
      <c r="E63" s="6">
        <v>5130</v>
      </c>
      <c r="F63" s="1">
        <v>4.5</v>
      </c>
      <c r="J63" s="1"/>
      <c r="K63" s="7"/>
      <c r="N63" s="8"/>
    </row>
    <row r="64" spans="1:14" x14ac:dyDescent="0.2">
      <c r="A64" t="s">
        <v>103</v>
      </c>
      <c r="B64" s="10">
        <v>3198913</v>
      </c>
      <c r="C64" s="6">
        <v>141</v>
      </c>
      <c r="D64" s="1">
        <v>5</v>
      </c>
      <c r="E64" s="6">
        <v>1</v>
      </c>
      <c r="F64" s="1">
        <v>0.02</v>
      </c>
      <c r="J64" s="1"/>
      <c r="K64" s="7"/>
      <c r="N64" s="8"/>
    </row>
    <row r="65" spans="1:14" x14ac:dyDescent="0.2">
      <c r="A65" t="s">
        <v>92</v>
      </c>
      <c r="B65" s="10">
        <v>36561813</v>
      </c>
      <c r="C65" s="6">
        <v>1830</v>
      </c>
      <c r="D65" s="1">
        <v>5</v>
      </c>
      <c r="E65" s="6">
        <v>195</v>
      </c>
      <c r="F65" s="1">
        <v>0.53</v>
      </c>
      <c r="J65" s="1"/>
      <c r="K65" s="7"/>
      <c r="N65" s="8"/>
    </row>
    <row r="66" spans="1:14" x14ac:dyDescent="0.2">
      <c r="A66" t="s">
        <v>54</v>
      </c>
      <c r="B66" s="10">
        <v>30888034</v>
      </c>
      <c r="C66" s="6">
        <v>1321</v>
      </c>
      <c r="D66" s="1">
        <v>5</v>
      </c>
      <c r="E66" s="6">
        <v>40004</v>
      </c>
      <c r="F66" s="1">
        <v>151</v>
      </c>
      <c r="J66" s="1"/>
      <c r="K66" s="7"/>
      <c r="N66" s="8"/>
    </row>
    <row r="67" spans="1:14" x14ac:dyDescent="0.2">
      <c r="A67" t="s">
        <v>55</v>
      </c>
      <c r="B67" s="10">
        <v>2678191</v>
      </c>
      <c r="C67" s="6">
        <v>125</v>
      </c>
      <c r="D67" s="1">
        <v>5</v>
      </c>
      <c r="E67" s="6">
        <v>836</v>
      </c>
      <c r="F67" s="1">
        <v>33.6</v>
      </c>
      <c r="J67" s="1"/>
      <c r="K67" s="7"/>
      <c r="N67" s="8"/>
    </row>
    <row r="68" spans="1:14" x14ac:dyDescent="0.2">
      <c r="A68" t="s">
        <v>56</v>
      </c>
      <c r="B68" s="10">
        <v>30424878</v>
      </c>
      <c r="C68" s="6">
        <v>1365</v>
      </c>
      <c r="D68" s="1">
        <v>5</v>
      </c>
      <c r="E68" s="6">
        <v>990</v>
      </c>
      <c r="F68" s="1">
        <v>3.6</v>
      </c>
      <c r="J68" s="1"/>
      <c r="K68" s="7"/>
      <c r="N68" s="8"/>
    </row>
    <row r="69" spans="1:14" x14ac:dyDescent="0.2">
      <c r="A69" t="s">
        <v>57</v>
      </c>
      <c r="B69" s="10">
        <v>17337403</v>
      </c>
      <c r="C69" s="6">
        <v>445</v>
      </c>
      <c r="D69" s="1">
        <v>2.6</v>
      </c>
      <c r="E69" s="6">
        <v>48</v>
      </c>
      <c r="F69" s="1"/>
      <c r="G69">
        <v>692</v>
      </c>
      <c r="I69">
        <v>740</v>
      </c>
      <c r="J69" s="1">
        <v>4.3</v>
      </c>
      <c r="K69" s="7">
        <f>E69/G69</f>
        <v>6.9364161849710976E-2</v>
      </c>
      <c r="N69" s="8"/>
    </row>
    <row r="70" spans="1:14" x14ac:dyDescent="0.2">
      <c r="A70" t="s">
        <v>58</v>
      </c>
      <c r="B70" s="10">
        <v>219463862</v>
      </c>
      <c r="C70" s="6">
        <v>9284</v>
      </c>
      <c r="D70" s="1">
        <v>6</v>
      </c>
      <c r="E70" s="6">
        <v>74594</v>
      </c>
      <c r="F70" s="1">
        <v>48.2</v>
      </c>
      <c r="J70" s="1"/>
      <c r="K70" s="7"/>
      <c r="N70" s="8"/>
    </row>
    <row r="71" spans="1:14" x14ac:dyDescent="0.2">
      <c r="A71" t="s">
        <v>59</v>
      </c>
      <c r="B71" s="10">
        <v>5509591</v>
      </c>
      <c r="C71" s="6">
        <v>200</v>
      </c>
      <c r="D71" s="1">
        <v>3.8</v>
      </c>
      <c r="E71" s="6">
        <v>4</v>
      </c>
      <c r="F71" s="1"/>
      <c r="G71">
        <v>258</v>
      </c>
      <c r="I71">
        <v>262</v>
      </c>
      <c r="J71" s="1">
        <v>5</v>
      </c>
      <c r="K71" s="7"/>
      <c r="N71" s="8"/>
    </row>
    <row r="72" spans="1:14" x14ac:dyDescent="0.2">
      <c r="A72" t="s">
        <v>60</v>
      </c>
      <c r="B72" s="10">
        <v>3694755</v>
      </c>
      <c r="C72" s="6">
        <v>265</v>
      </c>
      <c r="D72" s="1">
        <v>5</v>
      </c>
      <c r="E72" s="6">
        <v>5</v>
      </c>
      <c r="F72" s="1">
        <v>0.11</v>
      </c>
      <c r="J72" s="1"/>
      <c r="K72" s="7"/>
      <c r="N72" s="8"/>
    </row>
    <row r="73" spans="1:14" x14ac:dyDescent="0.2">
      <c r="A73" t="s">
        <v>61</v>
      </c>
      <c r="B73" s="10">
        <v>238181034</v>
      </c>
      <c r="C73" s="6">
        <v>38745</v>
      </c>
      <c r="D73" s="1">
        <v>21</v>
      </c>
      <c r="E73" s="6">
        <v>2200</v>
      </c>
      <c r="F73" s="1">
        <v>1.2</v>
      </c>
      <c r="J73" s="1"/>
      <c r="K73" s="7"/>
      <c r="N73" s="8"/>
    </row>
    <row r="74" spans="1:14" x14ac:dyDescent="0.2">
      <c r="A74" t="s">
        <v>93</v>
      </c>
      <c r="B74" s="10">
        <v>3928646</v>
      </c>
      <c r="C74" s="6">
        <v>220</v>
      </c>
      <c r="D74" s="1">
        <v>5</v>
      </c>
      <c r="E74" s="6">
        <v>1306</v>
      </c>
      <c r="F74" s="1">
        <v>29.6</v>
      </c>
      <c r="J74" s="1"/>
      <c r="K74" s="7"/>
      <c r="N74" s="8"/>
    </row>
    <row r="75" spans="1:14" x14ac:dyDescent="0.2">
      <c r="A75" t="s">
        <v>62</v>
      </c>
      <c r="B75" s="10">
        <v>7272639</v>
      </c>
      <c r="C75" s="6">
        <v>348</v>
      </c>
      <c r="D75" s="1">
        <v>5</v>
      </c>
      <c r="E75" s="6">
        <v>29</v>
      </c>
      <c r="F75" s="1">
        <v>0.42</v>
      </c>
      <c r="J75" s="1"/>
      <c r="K75" s="7"/>
      <c r="N75" s="8"/>
    </row>
    <row r="76" spans="1:14" x14ac:dyDescent="0.2">
      <c r="A76" t="s">
        <v>63</v>
      </c>
      <c r="B76" s="10">
        <v>32201224</v>
      </c>
      <c r="C76" s="6">
        <v>1557</v>
      </c>
      <c r="D76" s="1">
        <v>5</v>
      </c>
      <c r="E76" s="6">
        <v>1447</v>
      </c>
      <c r="F76" s="1">
        <v>4.5999999999999996</v>
      </c>
      <c r="J76" s="1"/>
      <c r="K76" s="7"/>
      <c r="N76" s="8"/>
    </row>
    <row r="77" spans="1:14" x14ac:dyDescent="0.2">
      <c r="A77" t="s">
        <v>64</v>
      </c>
      <c r="B77" s="10">
        <v>110818325</v>
      </c>
      <c r="C77" s="6">
        <v>1968</v>
      </c>
      <c r="D77" s="1">
        <v>2</v>
      </c>
      <c r="E77" s="6">
        <v>391</v>
      </c>
      <c r="F77" s="1">
        <v>0.4</v>
      </c>
      <c r="J77" s="1"/>
      <c r="K77" s="7"/>
      <c r="N77" s="8"/>
    </row>
    <row r="78" spans="1:14" x14ac:dyDescent="0.2">
      <c r="A78" t="s">
        <v>65</v>
      </c>
      <c r="B78" s="10">
        <v>10263850</v>
      </c>
      <c r="C78" s="6">
        <v>231</v>
      </c>
      <c r="D78" s="1">
        <v>2.2000000000000002</v>
      </c>
      <c r="E78" s="6">
        <v>65</v>
      </c>
      <c r="F78" s="1">
        <v>0.62</v>
      </c>
      <c r="J78" s="1"/>
      <c r="K78" s="7"/>
      <c r="N78" s="8"/>
    </row>
    <row r="79" spans="1:14" x14ac:dyDescent="0.2">
      <c r="A79" t="s">
        <v>66</v>
      </c>
      <c r="B79" s="10">
        <v>2479995</v>
      </c>
      <c r="C79" s="6">
        <v>288</v>
      </c>
      <c r="D79" s="1">
        <v>15.4</v>
      </c>
      <c r="E79" s="6"/>
      <c r="F79" s="1"/>
      <c r="G79">
        <v>15</v>
      </c>
      <c r="H79" s="1">
        <v>0.8</v>
      </c>
      <c r="I79">
        <v>15</v>
      </c>
      <c r="J79" s="1">
        <v>0.8</v>
      </c>
      <c r="K79" s="7"/>
      <c r="N79" s="8"/>
    </row>
    <row r="80" spans="1:14" x14ac:dyDescent="0.2">
      <c r="A80" t="s">
        <v>68</v>
      </c>
      <c r="B80" s="10">
        <v>21230362</v>
      </c>
      <c r="C80" s="6">
        <v>984</v>
      </c>
      <c r="D80" s="1">
        <v>5</v>
      </c>
      <c r="E80" s="6"/>
      <c r="F80" s="1"/>
      <c r="I80">
        <v>36</v>
      </c>
      <c r="J80" s="1">
        <v>0.18</v>
      </c>
      <c r="K80" s="7"/>
      <c r="N80" s="8"/>
    </row>
    <row r="81" spans="1:14" x14ac:dyDescent="0.2">
      <c r="A81" t="s">
        <v>69</v>
      </c>
      <c r="B81" s="10">
        <v>142320790</v>
      </c>
      <c r="C81" s="6">
        <v>9558</v>
      </c>
      <c r="D81" s="1">
        <v>6.7</v>
      </c>
      <c r="E81" s="11">
        <v>1414</v>
      </c>
      <c r="F81" s="12">
        <v>0.99</v>
      </c>
      <c r="I81">
        <v>1414</v>
      </c>
      <c r="J81" s="1">
        <v>0.99</v>
      </c>
      <c r="K81" s="7"/>
      <c r="N81" s="8"/>
    </row>
    <row r="82" spans="1:14" x14ac:dyDescent="0.2">
      <c r="A82" t="s">
        <v>70</v>
      </c>
      <c r="B82" s="10">
        <v>16082442</v>
      </c>
      <c r="C82" s="6">
        <v>700</v>
      </c>
      <c r="D82" s="1">
        <v>5</v>
      </c>
      <c r="E82" s="6">
        <v>1149</v>
      </c>
      <c r="F82" s="1">
        <v>8.1999999999999993</v>
      </c>
      <c r="J82" s="1"/>
      <c r="K82" s="7"/>
      <c r="N82" s="8"/>
    </row>
    <row r="83" spans="1:14" x14ac:dyDescent="0.2">
      <c r="A83" t="s">
        <v>71</v>
      </c>
      <c r="B83" s="10">
        <v>6974289</v>
      </c>
      <c r="C83" s="6">
        <v>518</v>
      </c>
      <c r="D83" s="1">
        <v>7.3</v>
      </c>
      <c r="E83" s="6">
        <v>15</v>
      </c>
      <c r="F83" s="1"/>
      <c r="G83">
        <v>47</v>
      </c>
      <c r="I83">
        <v>62</v>
      </c>
      <c r="J83" s="1">
        <v>0.88</v>
      </c>
      <c r="K83" s="7"/>
      <c r="N83" s="8"/>
    </row>
    <row r="84" spans="1:14" x14ac:dyDescent="0.2">
      <c r="A84" t="s">
        <v>72</v>
      </c>
      <c r="B84" s="10">
        <v>6807277</v>
      </c>
      <c r="C84" s="6">
        <v>383</v>
      </c>
      <c r="D84" s="1">
        <v>5</v>
      </c>
      <c r="E84" s="6">
        <v>643</v>
      </c>
      <c r="F84" s="1">
        <v>8.4</v>
      </c>
      <c r="J84" s="1"/>
      <c r="K84" s="7"/>
      <c r="N84" s="8"/>
    </row>
    <row r="85" spans="1:14" x14ac:dyDescent="0.2">
      <c r="A85" t="s">
        <v>104</v>
      </c>
      <c r="B85" s="10">
        <v>5866139</v>
      </c>
      <c r="C85" s="6">
        <v>267</v>
      </c>
      <c r="D85" s="1">
        <v>5</v>
      </c>
      <c r="E85" s="6">
        <v>87</v>
      </c>
      <c r="F85" s="1">
        <v>1.6</v>
      </c>
      <c r="J85" s="1"/>
      <c r="K85" s="7"/>
      <c r="N85" s="8"/>
    </row>
    <row r="86" spans="1:14" x14ac:dyDescent="0.2">
      <c r="A86" t="s">
        <v>73</v>
      </c>
      <c r="B86" s="10">
        <v>56978635</v>
      </c>
      <c r="C86" s="6">
        <v>5421</v>
      </c>
      <c r="D86" s="1">
        <v>9.6</v>
      </c>
      <c r="E86" s="6">
        <v>4452</v>
      </c>
      <c r="F86" s="1">
        <v>7.9</v>
      </c>
      <c r="J86" s="1"/>
      <c r="K86" s="7"/>
      <c r="N86" s="8"/>
    </row>
    <row r="87" spans="1:14" x14ac:dyDescent="0.2">
      <c r="A87" t="s">
        <v>74</v>
      </c>
      <c r="B87" s="10">
        <v>47260584</v>
      </c>
      <c r="C87" s="6">
        <v>3807</v>
      </c>
      <c r="D87" s="1">
        <v>8.1</v>
      </c>
      <c r="E87" s="6">
        <v>97</v>
      </c>
      <c r="F87" s="1"/>
      <c r="G87">
        <v>208</v>
      </c>
      <c r="I87">
        <v>305</v>
      </c>
      <c r="J87" s="1">
        <v>3.4</v>
      </c>
      <c r="K87" s="7">
        <f>E87/G87</f>
        <v>0.46634615384615385</v>
      </c>
      <c r="N87" s="8"/>
    </row>
    <row r="88" spans="1:14" x14ac:dyDescent="0.2">
      <c r="A88" t="s">
        <v>75</v>
      </c>
      <c r="B88" s="10">
        <v>23044123</v>
      </c>
      <c r="C88" s="6">
        <v>507</v>
      </c>
      <c r="D88" s="1">
        <v>2.5299999999999998</v>
      </c>
      <c r="E88" s="6"/>
      <c r="F88" s="1"/>
      <c r="J88" s="1"/>
      <c r="K88" s="7"/>
      <c r="N88" s="8"/>
    </row>
    <row r="89" spans="1:14" x14ac:dyDescent="0.2">
      <c r="A89" t="s">
        <v>94</v>
      </c>
      <c r="B89" s="10">
        <v>46751152</v>
      </c>
      <c r="C89" s="6">
        <v>2304</v>
      </c>
      <c r="D89" s="1">
        <v>5</v>
      </c>
      <c r="E89" s="6">
        <v>571</v>
      </c>
      <c r="F89" s="1">
        <v>1.22</v>
      </c>
      <c r="J89" s="1"/>
      <c r="K89" s="7"/>
      <c r="N89" s="8"/>
    </row>
    <row r="90" spans="1:14" x14ac:dyDescent="0.2">
      <c r="A90" t="s">
        <v>76</v>
      </c>
      <c r="B90" s="10">
        <v>10261767</v>
      </c>
      <c r="C90" s="6">
        <v>471</v>
      </c>
      <c r="D90" s="1">
        <v>4.7</v>
      </c>
      <c r="E90" s="6">
        <v>16</v>
      </c>
      <c r="F90" s="1"/>
      <c r="G90">
        <v>281</v>
      </c>
      <c r="I90">
        <v>297</v>
      </c>
      <c r="J90" s="1">
        <v>3</v>
      </c>
      <c r="K90" s="7">
        <f>E90/G90</f>
        <v>5.6939501779359428E-2</v>
      </c>
      <c r="N90" s="8"/>
    </row>
    <row r="91" spans="1:14" x14ac:dyDescent="0.2">
      <c r="A91" t="s">
        <v>77</v>
      </c>
      <c r="B91" s="10">
        <v>23572052</v>
      </c>
      <c r="C91" s="6">
        <v>861</v>
      </c>
      <c r="D91" s="1">
        <v>3.68</v>
      </c>
      <c r="E91" s="6"/>
      <c r="F91" s="1"/>
      <c r="I91">
        <v>1251</v>
      </c>
      <c r="J91" s="1">
        <v>5.35</v>
      </c>
      <c r="K91" s="7"/>
      <c r="N91" s="8"/>
    </row>
    <row r="92" spans="1:14" x14ac:dyDescent="0.2">
      <c r="A92" t="s">
        <v>78</v>
      </c>
      <c r="B92" s="10">
        <v>8990874</v>
      </c>
      <c r="C92" s="6">
        <v>371</v>
      </c>
      <c r="D92" s="1">
        <v>4.2</v>
      </c>
      <c r="E92" s="6">
        <v>210</v>
      </c>
      <c r="F92" s="1">
        <v>2.4</v>
      </c>
      <c r="J92" s="1"/>
      <c r="K92" s="7"/>
      <c r="N92" s="8"/>
    </row>
    <row r="93" spans="1:14" x14ac:dyDescent="0.2">
      <c r="A93" t="s">
        <v>79</v>
      </c>
      <c r="B93" s="10">
        <v>62092761</v>
      </c>
      <c r="C93" s="6">
        <v>2181</v>
      </c>
      <c r="D93" s="1">
        <v>5</v>
      </c>
      <c r="E93" s="6">
        <v>9600</v>
      </c>
      <c r="F93" s="1">
        <v>22</v>
      </c>
      <c r="J93" s="1"/>
      <c r="K93" s="7"/>
      <c r="N93" s="8"/>
    </row>
    <row r="94" spans="1:14" x14ac:dyDescent="0.2">
      <c r="A94" t="s">
        <v>80</v>
      </c>
      <c r="B94" s="10">
        <v>69480520</v>
      </c>
      <c r="C94" s="6">
        <v>8650</v>
      </c>
      <c r="D94" s="1">
        <v>13.3</v>
      </c>
      <c r="E94" s="6">
        <v>1708</v>
      </c>
      <c r="F94" s="1">
        <v>2.6</v>
      </c>
      <c r="J94" s="1"/>
      <c r="K94" s="7"/>
      <c r="N94" s="8"/>
    </row>
    <row r="95" spans="1:14" x14ac:dyDescent="0.2">
      <c r="A95" t="s">
        <v>81</v>
      </c>
      <c r="B95" s="10">
        <v>8283189</v>
      </c>
      <c r="C95" s="6">
        <v>363</v>
      </c>
      <c r="D95" s="1">
        <v>5</v>
      </c>
      <c r="E95" s="6">
        <v>1650</v>
      </c>
      <c r="F95" s="1">
        <v>22.71</v>
      </c>
      <c r="J95" s="1"/>
      <c r="K95" s="7"/>
      <c r="N95" s="8"/>
    </row>
    <row r="96" spans="1:14" x14ac:dyDescent="0.2">
      <c r="A96" t="s">
        <v>82</v>
      </c>
      <c r="B96" s="10">
        <v>1221047</v>
      </c>
      <c r="C96" s="6">
        <v>70</v>
      </c>
      <c r="D96" s="1">
        <v>5</v>
      </c>
      <c r="E96" s="6">
        <v>124</v>
      </c>
      <c r="F96" s="1">
        <v>8.9</v>
      </c>
      <c r="J96" s="1"/>
      <c r="K96" s="7"/>
      <c r="N96" s="8"/>
    </row>
    <row r="97" spans="1:14" x14ac:dyDescent="0.2">
      <c r="A97" t="s">
        <v>96</v>
      </c>
      <c r="B97" s="10">
        <v>11811335</v>
      </c>
      <c r="C97" s="6">
        <v>586</v>
      </c>
      <c r="D97" s="1">
        <v>5</v>
      </c>
      <c r="E97" s="6"/>
      <c r="F97" s="1"/>
      <c r="J97" s="1"/>
      <c r="K97" s="7"/>
      <c r="N97" s="8"/>
    </row>
    <row r="98" spans="1:14" x14ac:dyDescent="0.2">
      <c r="A98" t="s">
        <v>83</v>
      </c>
      <c r="B98" s="10">
        <v>82482383</v>
      </c>
      <c r="C98" s="6">
        <v>3847</v>
      </c>
      <c r="D98" s="1">
        <v>4.76</v>
      </c>
      <c r="E98" s="6"/>
      <c r="F98" s="1"/>
      <c r="I98">
        <v>635</v>
      </c>
      <c r="J98" s="1">
        <v>0.79</v>
      </c>
      <c r="K98" s="7"/>
      <c r="N98" s="8"/>
    </row>
    <row r="99" spans="1:14" x14ac:dyDescent="0.2">
      <c r="A99" t="s">
        <v>84</v>
      </c>
      <c r="B99" s="10">
        <v>44712143</v>
      </c>
      <c r="C99" s="6">
        <v>2293</v>
      </c>
      <c r="D99" s="1">
        <v>5</v>
      </c>
      <c r="E99" s="6">
        <v>41937</v>
      </c>
      <c r="F99" s="1"/>
      <c r="J99" s="1"/>
      <c r="K99" s="7"/>
      <c r="N99" s="8"/>
    </row>
    <row r="100" spans="1:14" x14ac:dyDescent="0.2">
      <c r="A100" t="s">
        <v>85</v>
      </c>
      <c r="B100" s="10">
        <v>43745640</v>
      </c>
      <c r="C100" s="6">
        <v>2278</v>
      </c>
      <c r="D100" s="1">
        <v>5</v>
      </c>
      <c r="E100" s="6">
        <v>6152</v>
      </c>
      <c r="F100" s="1">
        <v>13.5</v>
      </c>
      <c r="J100" s="1"/>
      <c r="K100" s="7"/>
      <c r="N100" s="8"/>
    </row>
    <row r="101" spans="1:14" x14ac:dyDescent="0.2">
      <c r="A101" t="s">
        <v>86</v>
      </c>
      <c r="B101" s="10">
        <v>67081000</v>
      </c>
      <c r="C101" s="6">
        <v>5142</v>
      </c>
      <c r="D101" s="1">
        <v>3.1</v>
      </c>
      <c r="E101" s="6"/>
      <c r="F101" s="1"/>
      <c r="I101">
        <v>587</v>
      </c>
      <c r="J101" s="1">
        <v>0.92</v>
      </c>
      <c r="K101" s="7"/>
      <c r="N101" s="8"/>
    </row>
    <row r="102" spans="1:14" x14ac:dyDescent="0.2">
      <c r="A102" t="s">
        <v>87</v>
      </c>
      <c r="B102" s="10">
        <v>334998398</v>
      </c>
      <c r="C102" s="6">
        <v>22660</v>
      </c>
      <c r="D102" s="1">
        <v>7</v>
      </c>
      <c r="E102" s="6"/>
      <c r="F102" s="1"/>
      <c r="I102">
        <v>9725</v>
      </c>
      <c r="J102" s="1">
        <v>3</v>
      </c>
      <c r="K102" s="7"/>
      <c r="N102" s="8"/>
    </row>
    <row r="103" spans="1:14" x14ac:dyDescent="0.2">
      <c r="A103" t="s">
        <v>88</v>
      </c>
      <c r="B103" s="10">
        <v>3398239</v>
      </c>
      <c r="C103" s="6">
        <v>565</v>
      </c>
      <c r="D103" s="1">
        <v>16.399999999999999</v>
      </c>
      <c r="E103" s="6"/>
      <c r="F103" s="1"/>
      <c r="I103">
        <v>48</v>
      </c>
      <c r="J103" s="1">
        <v>1.4</v>
      </c>
      <c r="K103" s="7"/>
      <c r="N103" s="8"/>
    </row>
    <row r="104" spans="1:14" x14ac:dyDescent="0.2">
      <c r="A104" t="s">
        <v>89</v>
      </c>
      <c r="B104" s="10">
        <v>30842796</v>
      </c>
      <c r="C104" s="6">
        <v>1825</v>
      </c>
      <c r="D104" s="1">
        <v>5.93</v>
      </c>
      <c r="E104" s="6">
        <v>1650</v>
      </c>
      <c r="F104" s="1">
        <v>5.37</v>
      </c>
      <c r="N104" s="8"/>
    </row>
    <row r="105" spans="1:14" x14ac:dyDescent="0.2">
      <c r="A105" t="s">
        <v>105</v>
      </c>
      <c r="B105" s="10">
        <v>29069153</v>
      </c>
      <c r="C105" s="6">
        <v>4798</v>
      </c>
      <c r="D105" s="1">
        <v>16</v>
      </c>
      <c r="E105" s="6">
        <v>2699</v>
      </c>
      <c r="F105" s="1">
        <v>9</v>
      </c>
      <c r="N105" s="8"/>
    </row>
    <row r="106" spans="1:14" x14ac:dyDescent="0.2">
      <c r="A106" t="s">
        <v>90</v>
      </c>
      <c r="B106" s="10">
        <v>102789598</v>
      </c>
      <c r="C106" s="6">
        <v>11291</v>
      </c>
      <c r="D106" s="1">
        <v>11.7</v>
      </c>
      <c r="E106" s="6">
        <v>1030</v>
      </c>
      <c r="F106" s="1">
        <v>1.1000000000000001</v>
      </c>
      <c r="J106" s="1"/>
      <c r="N106" s="8"/>
    </row>
    <row r="107" spans="1:14" x14ac:dyDescent="0.2">
      <c r="A107" t="s">
        <v>106</v>
      </c>
      <c r="B107" s="10">
        <v>19077816</v>
      </c>
      <c r="C107" s="6">
        <v>550</v>
      </c>
      <c r="D107" s="1">
        <v>4</v>
      </c>
      <c r="E107" s="6">
        <v>2990</v>
      </c>
      <c r="F107" s="1">
        <v>23</v>
      </c>
      <c r="J107" s="1"/>
      <c r="N107" s="8"/>
    </row>
    <row r="108" spans="1:14" x14ac:dyDescent="0.2">
      <c r="A108" t="s">
        <v>91</v>
      </c>
      <c r="B108" s="10">
        <v>14829988</v>
      </c>
      <c r="C108" s="6">
        <v>743</v>
      </c>
      <c r="D108" s="1">
        <v>5</v>
      </c>
      <c r="E108" s="6">
        <v>9249</v>
      </c>
      <c r="F108" s="1">
        <v>63</v>
      </c>
      <c r="J108" s="1"/>
      <c r="N108" s="8"/>
    </row>
    <row r="109" spans="1:14" x14ac:dyDescent="0.2">
      <c r="D109" s="1"/>
      <c r="F109" s="1"/>
      <c r="J109" s="1"/>
    </row>
    <row r="110" spans="1:14" s="2" customFormat="1" x14ac:dyDescent="0.2">
      <c r="A110" s="5" t="s">
        <v>19</v>
      </c>
      <c r="B110" s="5">
        <f>SUM(B9:B107)</f>
        <v>7137959557</v>
      </c>
      <c r="C110" s="5">
        <f>SUM(C11:C109)</f>
        <v>574942</v>
      </c>
      <c r="D110" s="5"/>
      <c r="E110" s="5">
        <f>SUM(E11:E109)</f>
        <v>376638</v>
      </c>
      <c r="F110" s="5"/>
      <c r="G110" s="5">
        <f>SUM(G11:G109)</f>
        <v>60506</v>
      </c>
      <c r="H110" s="5"/>
      <c r="I110" s="5">
        <f>SUM(I11:I109)</f>
        <v>136841</v>
      </c>
      <c r="J110" s="3"/>
    </row>
    <row r="111" spans="1:14" s="2" customForma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3"/>
    </row>
    <row r="112" spans="1:14" s="2" customForma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3"/>
    </row>
    <row r="113" spans="1:10" x14ac:dyDescent="0.2">
      <c r="D113" s="1"/>
      <c r="F113" s="1"/>
      <c r="J113" s="1"/>
    </row>
    <row r="114" spans="1:10" x14ac:dyDescent="0.2">
      <c r="A114" s="19" t="s">
        <v>107</v>
      </c>
      <c r="B114" s="19"/>
      <c r="C114" s="20">
        <f>C110*1.5</f>
        <v>862413</v>
      </c>
      <c r="D114" s="1"/>
      <c r="F114" s="1"/>
      <c r="J114" s="1"/>
    </row>
    <row r="115" spans="1:10" x14ac:dyDescent="0.2">
      <c r="D115" s="1"/>
      <c r="F115" s="1"/>
      <c r="J115" s="1"/>
    </row>
    <row r="116" spans="1:10" x14ac:dyDescent="0.2">
      <c r="D116" s="1"/>
      <c r="F116" s="1"/>
    </row>
    <row r="117" spans="1:10" x14ac:dyDescent="0.2">
      <c r="D117" s="1"/>
      <c r="F117" s="1"/>
    </row>
    <row r="118" spans="1:10" x14ac:dyDescent="0.2">
      <c r="F118" s="1"/>
    </row>
    <row r="119" spans="1:10" x14ac:dyDescent="0.2">
      <c r="F119" s="1"/>
    </row>
    <row r="120" spans="1:10" x14ac:dyDescent="0.2">
      <c r="F120" s="1"/>
    </row>
    <row r="121" spans="1:10" x14ac:dyDescent="0.2">
      <c r="F121" s="1"/>
    </row>
    <row r="122" spans="1:10" x14ac:dyDescent="0.2">
      <c r="F122" s="1"/>
    </row>
    <row r="123" spans="1:10" x14ac:dyDescent="0.2">
      <c r="F123" s="1"/>
    </row>
  </sheetData>
  <hyperlinks>
    <hyperlink ref="N22" r:id="rId1" xr:uid="{2167097A-5665-1147-BAFA-332116A9E1A5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Denning</dc:creator>
  <cp:lastModifiedBy>David Denning</cp:lastModifiedBy>
  <dcterms:created xsi:type="dcterms:W3CDTF">2023-07-03T20:47:47Z</dcterms:created>
  <dcterms:modified xsi:type="dcterms:W3CDTF">2023-11-05T07:34:06Z</dcterms:modified>
</cp:coreProperties>
</file>